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ugo\Claude\Projects\Financiële APK keuring\"/>
    </mc:Choice>
  </mc:AlternateContent>
  <xr:revisionPtr revIDLastSave="0" documentId="13_ncr:1_{3A02CF3F-6C03-4350-87A9-B36B14F8D16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ashboard" sheetId="1" r:id="rId1"/>
    <sheet name="Registratie" sheetId="2" r:id="rId2"/>
    <sheet name="Vrijstellingen" sheetId="3" r:id="rId3"/>
    <sheet name="Toelichting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" l="1"/>
  <c r="B21" i="3" s="1"/>
  <c r="B14" i="3"/>
  <c r="B15" i="3" s="1"/>
  <c r="B8" i="3"/>
  <c r="B7" i="3"/>
  <c r="B9" i="3" s="1"/>
  <c r="B10" i="3" s="1"/>
  <c r="B42" i="2"/>
  <c r="B41" i="2"/>
  <c r="B40" i="2"/>
  <c r="B39" i="2"/>
  <c r="B21" i="1" s="1"/>
  <c r="B38" i="2"/>
  <c r="C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35" i="2" s="1"/>
  <c r="B11" i="1" s="1"/>
  <c r="B19" i="1"/>
  <c r="B10" i="1"/>
  <c r="B13" i="1" s="1"/>
  <c r="B14" i="1" l="1"/>
  <c r="B20" i="1"/>
  <c r="B12" i="1"/>
  <c r="B15" i="1" l="1"/>
  <c r="B18" i="1"/>
</calcChain>
</file>

<file path=xl/sharedStrings.xml><?xml version="1.0" encoding="utf-8"?>
<sst xmlns="http://schemas.openxmlformats.org/spreadsheetml/2006/main" count="138" uniqueCount="103">
  <si>
    <t>TAXCOUNT  ·  WKR-MONITOR 2026</t>
  </si>
  <si>
    <t>Werkkostenregeling — vrije ruimte, benutting en 80%-eindheffing (art. 31/31a Wet LB 1964)  |  taxcount.nl</t>
  </si>
  <si>
    <t>1.  UW GEGEVENS</t>
  </si>
  <si>
    <t>Naam werkgever</t>
  </si>
  <si>
    <t>Vul de bedrijfsnaam in</t>
  </si>
  <si>
    <t>Belastingjaar</t>
  </si>
  <si>
    <t>Percentages en bedragen afgestemd op 2026</t>
  </si>
  <si>
    <t>Totale fiscale loonsom (kolom 14-loon)</t>
  </si>
  <si>
    <t>Loonsom van alle werknemers samen; bij start in de loop van het jaar naar rato</t>
  </si>
  <si>
    <t>2.  VRIJE RUIMTE EN BENUTTING</t>
  </si>
  <si>
    <t>Vrije ruimte</t>
  </si>
  <si>
    <t>2% over de loonsom tot € 400.000, 1,18% daarboven (art. 31a, lid 3)</t>
  </si>
  <si>
    <t>Aangewezen ten laste van de vrije ruimte</t>
  </si>
  <si>
    <t>Totaal van de posten met categorie "Vrije ruimte" op het tabblad Registratie</t>
  </si>
  <si>
    <t>Resterende vrije ruimte</t>
  </si>
  <si>
    <t>Nog belastingvrij te besteden dit jaar</t>
  </si>
  <si>
    <t>Benutting</t>
  </si>
  <si>
    <t>Overschrijding</t>
  </si>
  <si>
    <t>Verschuldigde eindheffing (80%)</t>
  </si>
  <si>
    <t>Aangeven en afdragen uiterlijk met de aangifte over het 2e tijdvak van 2027 (art. 31a, lid 16)</t>
  </si>
  <si>
    <t>3.  SIGNALERINGEN</t>
  </si>
  <si>
    <t>Status vrije ruimte</t>
  </si>
  <si>
    <t>Ongebruikte vrije ruimte kan niet worden meegenomen naar volgend jaar</t>
  </si>
  <si>
    <t>Gebruikelijkheidstoets</t>
  </si>
  <si>
    <t>€ 2.400 = doelmatigheidsgrens uit de praktijk van de Belastingdienst (Handboek Loonheffingen). Ook het aanwijzen zelf moet gebruikelijk zijn</t>
  </si>
  <si>
    <t>Aanwijzingsvereiste</t>
  </si>
  <si>
    <t>Zonder aanwijzing is de post belast loon van de werknemer</t>
  </si>
  <si>
    <t>Gerichte vrijstellingen</t>
  </si>
  <si>
    <t>O.a. reiskosten € 0,23/km, thuiswerk € 2,45/dag, studie, noodzakelijke ICT</t>
  </si>
  <si>
    <t>TAXCOUNT  ·  WKR-REGISTRATIE 2026</t>
  </si>
  <si>
    <t>Registreer alle vergoedingen en verstrekkingen; kies per post de categorie  |  taxcount.nl</t>
  </si>
  <si>
    <t>Omschrijving</t>
  </si>
  <si>
    <t>Datum</t>
  </si>
  <si>
    <t>Bedrag (incl. btw)</t>
  </si>
  <si>
    <t>Categorie</t>
  </si>
  <si>
    <t>Belast vrije ruimte</t>
  </si>
  <si>
    <t>Notitie / onderbouwing</t>
  </si>
  <si>
    <t>TOTAAL</t>
  </si>
  <si>
    <t>Subtotalen per categorie</t>
  </si>
  <si>
    <t>Gerichte vrijstelling</t>
  </si>
  <si>
    <t>Nihilwaardering</t>
  </si>
  <si>
    <t>Intermediaire kosten</t>
  </si>
  <si>
    <t>Belast loon werknemer</t>
  </si>
  <si>
    <t>TAXCOUNT  ·  REKENHULPEN GERICHTE VRIJSTELLINGEN</t>
  </si>
  <si>
    <t>Vaste reiskosten- en thuiswerkvergoeding (128/214-dagenregeling) en personeelskorting  |  taxcount.nl</t>
  </si>
  <si>
    <t>1.  VASTE REISKOSTENVERGOEDING WOON-WERK (PER WERKNEMER)</t>
  </si>
  <si>
    <t>Dagen per week naar vaste werkplek</t>
  </si>
  <si>
    <t>Bij 5 dagen: volledige 214-dagenregeling; anders pro rata</t>
  </si>
  <si>
    <t>Enkele reisafstand woon-werk (km)</t>
  </si>
  <si>
    <t>Kilometers enkele reis</t>
  </si>
  <si>
    <t>Rekendagen per jaar (pro rata 214)</t>
  </si>
  <si>
    <t>Voorwaarde: werknemer reist ten minste het pro-rata deel van 128 dagen (zie rij 8)</t>
  </si>
  <si>
    <t>Minimaal vereiste reisdagen (pro rata 128)</t>
  </si>
  <si>
    <t>Haalt de werknemer dit niet, dan geen vaste vergoeding (wel declaratie per dag)</t>
  </si>
  <si>
    <t>Onbelaste vaste vergoeding per jaar</t>
  </si>
  <si>
    <t>Rekendagen × retourkilometers × € 0,23</t>
  </si>
  <si>
    <t>Per maand</t>
  </si>
  <si>
    <t>2.  VASTE THUISWERKVERGOEDING (PER WERKNEMER)</t>
  </si>
  <si>
    <t>Thuiswerkdagen per week</t>
  </si>
  <si>
    <t>Niet dezelfde dag als reiskostenvergoeding woon-werk (art. 31a, lid 12)</t>
  </si>
  <si>
    <t>Onbelaste vergoeding per jaar</t>
  </si>
  <si>
    <t>Rekendagen × € 2,45 (2026)</t>
  </si>
  <si>
    <t>3.  PERSONEELSKORTING BRANCHE-EIGEN PRODUCTEN (PER WERKNEMER)</t>
  </si>
  <si>
    <t>Winkelwaarde gekochte producten dit jaar</t>
  </si>
  <si>
    <t>Waarde in het economische verkeer</t>
  </si>
  <si>
    <t>Verleende korting dit jaar</t>
  </si>
  <si>
    <t>Maximale vrijgestelde korting</t>
  </si>
  <si>
    <t>20% van de winkelwaarde, met een maximum van € 500 per werknemer per jaar</t>
  </si>
  <si>
    <t>Toets</t>
  </si>
  <si>
    <t>Overige gerichte vrijstellingen (onbeperkt onbelast, mits aangewezen): werkelijke ov-kosten · tijdelijke verblijfkosten en zakelijke maaltijden (&gt;10% zakelijk) · studie en vakkennis · verhuizing (inboedel + max € 7.750) · noodzakelijke gereedschappen en ICT · arbovoorzieningen · VOG. Vaste kostenvergoedingen vereisen vooraf een kostenonderzoek (art. 31a, lid 4).</t>
  </si>
  <si>
    <t>TAXCOUNT  ·  TOELICHTING</t>
  </si>
  <si>
    <t>Parameters 2026 (aanpasbaar), spelregels en bronnen  |  taxcount.nl</t>
  </si>
  <si>
    <t>1.  PARAMETERS 2026 (BLAUW = AANPASBAAR)</t>
  </si>
  <si>
    <t>Vrije ruimte — percentage laag</t>
  </si>
  <si>
    <t>art. 31a, lid 3 Wet LB (per 2027: 2,16%)</t>
  </si>
  <si>
    <t>Vrije ruimte — loongrens</t>
  </si>
  <si>
    <t>art. 31a, lid 3 Wet LB</t>
  </si>
  <si>
    <t>Vrije ruimte — percentage hoog</t>
  </si>
  <si>
    <t>Eindheffingstarief bij overschrijding</t>
  </si>
  <si>
    <t>art. 31a, lid 2 Wet LB</t>
  </si>
  <si>
    <t>Kilometervergoeding</t>
  </si>
  <si>
    <t>art. 31a, lid 2, onderdeel a Wet LB</t>
  </si>
  <si>
    <t>Thuiswerkvergoeding per dag</t>
  </si>
  <si>
    <t>art. 31a, lid 2, onderdeel k Wet LB (2026)</t>
  </si>
  <si>
    <t>Verhuiskosten — maximum naast inboedel</t>
  </si>
  <si>
    <t>art. 31a, lid 2, onderdeel f Wet LB</t>
  </si>
  <si>
    <t>Personeelskorting — percentage</t>
  </si>
  <si>
    <t>art. 31a, lid 2, onderdeel i Wet LB</t>
  </si>
  <si>
    <t>Personeelskorting — maximum per jaar</t>
  </si>
  <si>
    <t>Dagenregeling — rekendagen</t>
  </si>
  <si>
    <t>art. 31a, lid 7 Wet LB</t>
  </si>
  <si>
    <t>Dagenregeling — drempeldagen</t>
  </si>
  <si>
    <t>2.  SPELREGELS</t>
  </si>
  <si>
    <t>Categorieën Registratie</t>
  </si>
  <si>
    <t>Vrije ruimte = aangewezen eindheffingsloon dat de ruimte verbruikt · Gerichte vrijstelling = onbeperkt onbelast mits voorwaarden en aanwijzing · Nihilwaardering = werkplekvoorzieningen op nihil gewaardeerd (kost geen ruimte) · Intermediaire kosten = voorgeschoten kosten van de werkgever (geen loon) · Belast loon = verloond bij de werknemer.</t>
  </si>
  <si>
    <t>Aanwijzen is verplicht</t>
  </si>
  <si>
    <t>Vergoedingen komen alleen in de vrije ruimte als ze vooraf actief zijn aangewezen als eindheffingsloon, binnen de gebruikelijkheidstoets (max. 30% afwijking van wat gebruikelijk is; ook het aanwijzen zelf moet gebruikelijk zijn). Leg de aanwijzing vast in de (loon)administratie en bewaar die 7 jaar (art. 52 AWR).</t>
  </si>
  <si>
    <t>Afrekening</t>
  </si>
  <si>
    <t>De 80%-eindheffing wordt eenmaal per jaar berekend en uiterlijk aangegeven en afgedragen met de aangifte over het tweede aangiftetijdvak van het volgende kalenderjaar (art. 31a, lid 16).</t>
  </si>
  <si>
    <t>Vaste kostenvergoedingen</t>
  </si>
  <si>
    <t>Alleen vrijgesteld als er vooraf een onderzoek naar de werkelijk gemaakte kosten aan ten grondslag ligt (art. 31a, lid 4). Reis- en thuiswerkvergoeding niet voor dezelfde dag combineren (lid 12).</t>
  </si>
  <si>
    <t>Disclaimer</t>
  </si>
  <si>
    <t>Indicatieve berekening op basis van de wettekst 2026 (peildatum 21-02-2026). Geen fiscaal advies.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</si>
</sst>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 &quot;#,##0"/>
    <numFmt numFmtId="165" formatCode="0.0%"/>
    <numFmt numFmtId="166" formatCode="dd\-mm\-yyyy"/>
    <numFmt numFmtId="167" formatCode="&quot;€ &quot;#,##0.00"/>
    <numFmt numFmtId="168" formatCode="&quot;€ &quot;0.00"/>
  </numFmts>
  <fonts count="13" x14ac:knownFonts="1">
    <font>
      <sz val="11"/>
      <color theme="1"/>
      <name val="Calibri"/>
      <family val="2"/>
      <charset val="1"/>
    </font>
    <font>
      <b/>
      <sz val="14"/>
      <color rgb="FFFFFFFF"/>
      <name val="Poppins"/>
      <charset val="1"/>
    </font>
    <font>
      <sz val="9"/>
      <color rgb="FFDCE7FF"/>
      <name val="Poppins"/>
      <charset val="1"/>
    </font>
    <font>
      <b/>
      <sz val="11"/>
      <color rgb="FFFFFFFF"/>
      <name val="Poppins"/>
      <charset val="1"/>
    </font>
    <font>
      <sz val="10"/>
      <color rgb="FF051B34"/>
      <name val="Poppins"/>
      <charset val="1"/>
    </font>
    <font>
      <b/>
      <sz val="10"/>
      <color rgb="FF051B34"/>
      <name val="Poppins"/>
      <charset val="1"/>
    </font>
    <font>
      <sz val="9"/>
      <color rgb="FFB45309"/>
      <name val="Poppins"/>
      <charset val="1"/>
    </font>
    <font>
      <b/>
      <sz val="9"/>
      <color rgb="FFFFFFFF"/>
      <name val="Poppins"/>
      <charset val="1"/>
    </font>
    <font>
      <b/>
      <sz val="10"/>
      <color rgb="FFFFFFFF"/>
      <name val="Poppins"/>
      <charset val="1"/>
    </font>
    <font>
      <b/>
      <sz val="10"/>
      <color rgb="FF2C39DB"/>
      <name val="Poppins"/>
      <charset val="1"/>
    </font>
    <font>
      <i/>
      <sz val="9"/>
      <color rgb="FF55595C"/>
      <name val="Poppins"/>
      <charset val="1"/>
    </font>
    <font>
      <sz val="10"/>
      <color rgb="FF2C39DB"/>
      <name val="Poppins"/>
      <charset val="1"/>
    </font>
    <font>
      <sz val="9"/>
      <color rgb="FF55595C"/>
      <name val="Poppins"/>
      <charset val="1"/>
    </font>
  </fonts>
  <fills count="6">
    <fill>
      <patternFill patternType="none"/>
    </fill>
    <fill>
      <patternFill patternType="gray125"/>
    </fill>
    <fill>
      <patternFill patternType="solid">
        <fgColor rgb="FF051B34"/>
        <bgColor rgb="FF003300"/>
      </patternFill>
    </fill>
    <fill>
      <patternFill patternType="solid">
        <fgColor rgb="FFF5F7FF"/>
        <bgColor rgb="FFFFFFFF"/>
      </patternFill>
    </fill>
    <fill>
      <patternFill patternType="solid">
        <fgColor rgb="FFFFFFFF"/>
        <bgColor rgb="FFF5F7FF"/>
      </patternFill>
    </fill>
    <fill>
      <patternFill patternType="solid">
        <fgColor rgb="FF2C39DB"/>
      </patternFill>
    </fill>
  </fills>
  <borders count="2">
    <border>
      <left/>
      <right/>
      <top/>
      <bottom/>
      <diagonal/>
    </border>
    <border>
      <left/>
      <right/>
      <top/>
      <bottom style="thin">
        <color rgb="FFDCE7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3" borderId="0" xfId="0" applyFont="1" applyFill="1"/>
    <xf numFmtId="0" fontId="5" fillId="3" borderId="0" xfId="0" applyFont="1" applyFill="1"/>
    <xf numFmtId="164" fontId="5" fillId="0" borderId="0" xfId="0" applyNumberFormat="1" applyFont="1"/>
    <xf numFmtId="165" fontId="5" fillId="0" borderId="0" xfId="0" applyNumberFormat="1" applyFont="1"/>
    <xf numFmtId="49" fontId="6" fillId="0" borderId="0" xfId="0" applyNumberFormat="1" applyFont="1" applyAlignment="1">
      <alignment vertical="top" wrapText="1"/>
    </xf>
    <xf numFmtId="0" fontId="7" fillId="2" borderId="0" xfId="0" applyFont="1" applyFill="1" applyAlignment="1">
      <alignment vertical="center" wrapText="1"/>
    </xf>
    <xf numFmtId="164" fontId="4" fillId="3" borderId="1" xfId="0" applyNumberFormat="1" applyFont="1" applyFill="1" applyBorder="1"/>
    <xf numFmtId="164" fontId="4" fillId="4" borderId="1" xfId="0" applyNumberFormat="1" applyFont="1" applyFill="1" applyBorder="1"/>
    <xf numFmtId="0" fontId="8" fillId="2" borderId="0" xfId="0" applyFont="1" applyFill="1"/>
    <xf numFmtId="164" fontId="8" fillId="2" borderId="0" xfId="0" applyNumberFormat="1" applyFont="1" applyFill="1"/>
    <xf numFmtId="0" fontId="5" fillId="0" borderId="0" xfId="0" applyFont="1"/>
    <xf numFmtId="167" fontId="5" fillId="0" borderId="0" xfId="0" applyNumberFormat="1" applyFont="1"/>
    <xf numFmtId="0" fontId="3" fillId="5" borderId="0" xfId="0" applyFont="1" applyFill="1"/>
    <xf numFmtId="0" fontId="0" fillId="5" borderId="0" xfId="0" applyFill="1"/>
    <xf numFmtId="0" fontId="9" fillId="0" borderId="0" xfId="0" applyFont="1"/>
    <xf numFmtId="0" fontId="10" fillId="0" borderId="0" xfId="0" applyFont="1"/>
    <xf numFmtId="1" fontId="9" fillId="0" borderId="0" xfId="0" applyNumberFormat="1" applyFont="1"/>
    <xf numFmtId="164" fontId="9" fillId="0" borderId="0" xfId="0" applyNumberFormat="1" applyFont="1"/>
    <xf numFmtId="0" fontId="11" fillId="3" borderId="1" xfId="0" applyFont="1" applyFill="1" applyBorder="1"/>
    <xf numFmtId="166" fontId="11" fillId="3" borderId="1" xfId="0" applyNumberFormat="1" applyFont="1" applyFill="1" applyBorder="1"/>
    <xf numFmtId="164" fontId="11" fillId="3" borderId="1" xfId="0" applyNumberFormat="1" applyFont="1" applyFill="1" applyBorder="1"/>
    <xf numFmtId="0" fontId="11" fillId="4" borderId="1" xfId="0" applyFont="1" applyFill="1" applyBorder="1"/>
    <xf numFmtId="166" fontId="11" fillId="4" borderId="1" xfId="0" applyNumberFormat="1" applyFont="1" applyFill="1" applyBorder="1"/>
    <xf numFmtId="164" fontId="11" fillId="4" borderId="1" xfId="0" applyNumberFormat="1" applyFont="1" applyFill="1" applyBorder="1"/>
    <xf numFmtId="0" fontId="10" fillId="0" borderId="0" xfId="0" applyFont="1" applyAlignment="1">
      <alignment vertical="top" wrapText="1"/>
    </xf>
    <xf numFmtId="10" fontId="9" fillId="0" borderId="0" xfId="0" applyNumberFormat="1" applyFont="1"/>
    <xf numFmtId="9" fontId="9" fillId="0" borderId="0" xfId="0" applyNumberFormat="1" applyFont="1"/>
    <xf numFmtId="168" fontId="9" fillId="0" borderId="0" xfId="0" applyNumberFormat="1" applyFont="1"/>
    <xf numFmtId="0" fontId="12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F"/>
      <rgbColor rgb="FFDCE7FF"/>
      <rgbColor rgb="FF660066"/>
      <rgbColor rgb="FFFF8080"/>
      <rgbColor rgb="FF007B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9727D"/>
      <rgbColor rgb="FF969696"/>
      <rgbColor rgb="FF051B34"/>
      <rgbColor rgb="FF339966"/>
      <rgbColor rgb="FF003300"/>
      <rgbColor rgb="FF333300"/>
      <rgbColor rgb="FFB45309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zoomScaleNormal="100" workbookViewId="0">
      <selection sqref="A1:C21"/>
    </sheetView>
  </sheetViews>
  <sheetFormatPr defaultColWidth="8.7109375" defaultRowHeight="15" x14ac:dyDescent="0.25"/>
  <cols>
    <col min="1" max="1" width="42" customWidth="1"/>
    <col min="2" max="2" width="44" customWidth="1"/>
    <col min="3" max="3" width="64" customWidth="1"/>
  </cols>
  <sheetData>
    <row r="1" spans="1:3" ht="28.5" x14ac:dyDescent="0.8">
      <c r="A1" s="1" t="s">
        <v>0</v>
      </c>
      <c r="B1" s="2"/>
      <c r="C1" s="2"/>
    </row>
    <row r="2" spans="1:3" ht="19.5" x14ac:dyDescent="0.55000000000000004">
      <c r="A2" s="3" t="s">
        <v>1</v>
      </c>
      <c r="B2" s="2"/>
      <c r="C2" s="2"/>
    </row>
    <row r="4" spans="1:3" ht="21.75" x14ac:dyDescent="0.6">
      <c r="A4" s="16" t="s">
        <v>2</v>
      </c>
      <c r="B4" s="17"/>
      <c r="C4" s="17"/>
    </row>
    <row r="5" spans="1:3" ht="19.5" x14ac:dyDescent="0.55000000000000004">
      <c r="A5" s="4" t="s">
        <v>3</v>
      </c>
      <c r="B5" s="18"/>
      <c r="C5" s="19" t="s">
        <v>4</v>
      </c>
    </row>
    <row r="6" spans="1:3" ht="19.5" x14ac:dyDescent="0.55000000000000004">
      <c r="A6" s="4" t="s">
        <v>5</v>
      </c>
      <c r="B6" s="20">
        <v>2026</v>
      </c>
      <c r="C6" s="19" t="s">
        <v>6</v>
      </c>
    </row>
    <row r="7" spans="1:3" ht="19.5" x14ac:dyDescent="0.55000000000000004">
      <c r="A7" s="4" t="s">
        <v>7</v>
      </c>
      <c r="B7" s="21">
        <v>500000</v>
      </c>
      <c r="C7" s="19" t="s">
        <v>8</v>
      </c>
    </row>
    <row r="9" spans="1:3" ht="21.75" x14ac:dyDescent="0.6">
      <c r="A9" s="16" t="s">
        <v>9</v>
      </c>
      <c r="B9" s="17"/>
      <c r="C9" s="17"/>
    </row>
    <row r="10" spans="1:3" ht="19.5" x14ac:dyDescent="0.55000000000000004">
      <c r="A10" s="5" t="s">
        <v>10</v>
      </c>
      <c r="B10" s="6">
        <f>ROUND(Toelichting!$B$5*MIN(B7,Toelichting!$B$6)+Toelichting!$B$7*MAX(0,B7-Toelichting!$B$6),0)</f>
        <v>9180</v>
      </c>
      <c r="C10" s="19" t="s">
        <v>11</v>
      </c>
    </row>
    <row r="11" spans="1:3" ht="19.5" x14ac:dyDescent="0.55000000000000004">
      <c r="A11" s="5" t="s">
        <v>12</v>
      </c>
      <c r="B11" s="6">
        <f>Registratie!E35</f>
        <v>0</v>
      </c>
      <c r="C11" s="19" t="s">
        <v>13</v>
      </c>
    </row>
    <row r="12" spans="1:3" ht="19.5" x14ac:dyDescent="0.55000000000000004">
      <c r="A12" s="5" t="s">
        <v>14</v>
      </c>
      <c r="B12" s="6">
        <f>MAX(0,B10-B11)</f>
        <v>9180</v>
      </c>
      <c r="C12" s="19" t="s">
        <v>15</v>
      </c>
    </row>
    <row r="13" spans="1:3" ht="19.5" x14ac:dyDescent="0.55000000000000004">
      <c r="A13" s="5" t="s">
        <v>16</v>
      </c>
      <c r="B13" s="7">
        <f>IF(B10=0,0,B11/B10)</f>
        <v>0</v>
      </c>
      <c r="C13" s="19"/>
    </row>
    <row r="14" spans="1:3" ht="19.5" x14ac:dyDescent="0.55000000000000004">
      <c r="A14" s="5" t="s">
        <v>17</v>
      </c>
      <c r="B14" s="6">
        <f>MAX(0,B11-B10)</f>
        <v>0</v>
      </c>
      <c r="C14" s="19"/>
    </row>
    <row r="15" spans="1:3" ht="19.5" x14ac:dyDescent="0.55000000000000004">
      <c r="A15" s="5" t="s">
        <v>18</v>
      </c>
      <c r="B15" s="6">
        <f>ROUND(Toelichting!$B$8*B14,0)</f>
        <v>0</v>
      </c>
      <c r="C15" s="19" t="s">
        <v>19</v>
      </c>
    </row>
    <row r="17" spans="1:3" ht="21.75" x14ac:dyDescent="0.6">
      <c r="A17" s="16" t="s">
        <v>20</v>
      </c>
      <c r="B17" s="17"/>
      <c r="C17" s="17"/>
    </row>
    <row r="18" spans="1:3" ht="56.25" x14ac:dyDescent="0.55000000000000004">
      <c r="A18" s="5" t="s">
        <v>21</v>
      </c>
      <c r="B18" s="8" t="str">
        <f>IF(B10=0,"Vul de loonsom in",IF(B14&gt;0,"LET OP: vrije ruimte overschreden — 80% eindheffing verschuldigd over het meerdere",IF(B13&gt;0.9,"Bijna vol (&gt;90%) — plan nieuwe vergoedingen zorgvuldig of schuif naar volgend jaar",IF(B13&lt;0.5,"Ruimte grotendeels onbenut — overweeg onbelaste extra's vóór 31 december (benutting vervalt per jaar)","Op koers — bewaak de ruimte bij nieuwe uitgaven"))))</f>
        <v>Ruimte grotendeels onbenut — overweeg onbelaste extra's vóór 31 december (benutting vervalt per jaar)</v>
      </c>
      <c r="C18" s="19" t="s">
        <v>22</v>
      </c>
    </row>
    <row r="19" spans="1:3" ht="37.5" x14ac:dyDescent="0.55000000000000004">
      <c r="A19" s="5" t="s">
        <v>23</v>
      </c>
      <c r="B19" s="8" t="str">
        <f>IF(COUNTIFS(Registratie!D5:D34,"Vrije ruimte",Registratie!C5:C34,"&gt;2400")=0,"Geen posten boven € 2.400 per keer — doorgaans gebruikelijk","LET OP: "&amp;COUNTIFS(Registratie!D5:D34,"Vrije ruimte",Registratie!C5:C34,"&gt;2400")&amp;" post(en) boven € 2.400 — toets of aanwijzing niet &gt;30% afwijkt van wat gebruikelijk is (art. 31, lid 1, f)")</f>
        <v>Geen posten boven € 2.400 per keer — doorgaans gebruikelijk</v>
      </c>
      <c r="C19" s="19" t="s">
        <v>24</v>
      </c>
    </row>
    <row r="20" spans="1:3" ht="19.5" x14ac:dyDescent="0.55000000000000004">
      <c r="A20" s="5" t="s">
        <v>25</v>
      </c>
      <c r="B20" s="8" t="str">
        <f>IF(B11&gt;0,"Leg vast dat deze posten als eindheffingsloon zijn aangewezen (vooraf, in de administratie — art. 52 AWR, bewaarplicht 7 jaar)","")</f>
        <v/>
      </c>
      <c r="C20" s="19" t="s">
        <v>26</v>
      </c>
    </row>
    <row r="21" spans="1:3" ht="19.5" x14ac:dyDescent="0.55000000000000004">
      <c r="A21" s="5" t="s">
        <v>27</v>
      </c>
      <c r="B21" s="8" t="str">
        <f>IF(Registratie!B39&gt;0,"Gerichte vrijstellingen ("&amp;"zie Registratie) kosten géén vrije ruimte — controleer de voorwaarden per vrijstelling op het tabblad Vrijstellingen","Nog geen gerichte vrijstellingen geregistreerd")</f>
        <v>Nog geen gerichte vrijstellingen geregistreerd</v>
      </c>
      <c r="C21" s="19" t="s">
        <v>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zoomScaleNormal="100" workbookViewId="0">
      <selection sqref="A1:F35"/>
    </sheetView>
  </sheetViews>
  <sheetFormatPr defaultColWidth="8.7109375" defaultRowHeight="15" x14ac:dyDescent="0.25"/>
  <cols>
    <col min="1" max="1" width="36" customWidth="1"/>
    <col min="2" max="2" width="13" customWidth="1"/>
    <col min="3" max="3" width="15" customWidth="1"/>
    <col min="4" max="4" width="22" customWidth="1"/>
    <col min="5" max="5" width="15" customWidth="1"/>
    <col min="6" max="6" width="48" customWidth="1"/>
  </cols>
  <sheetData>
    <row r="1" spans="1:6" ht="28.5" x14ac:dyDescent="0.8">
      <c r="A1" s="1" t="s">
        <v>29</v>
      </c>
      <c r="B1" s="2"/>
      <c r="C1" s="2"/>
      <c r="D1" s="2"/>
      <c r="E1" s="2"/>
      <c r="F1" s="2"/>
    </row>
    <row r="2" spans="1:6" ht="19.5" x14ac:dyDescent="0.55000000000000004">
      <c r="A2" s="3" t="s">
        <v>30</v>
      </c>
      <c r="B2" s="2"/>
      <c r="C2" s="2"/>
      <c r="D2" s="2"/>
      <c r="E2" s="2"/>
      <c r="F2" s="2"/>
    </row>
    <row r="4" spans="1:6" ht="37.5" x14ac:dyDescent="0.25">
      <c r="A4" s="9" t="s">
        <v>31</v>
      </c>
      <c r="B4" s="9" t="s">
        <v>32</v>
      </c>
      <c r="C4" s="9" t="s">
        <v>33</v>
      </c>
      <c r="D4" s="9" t="s">
        <v>34</v>
      </c>
      <c r="E4" s="9" t="s">
        <v>35</v>
      </c>
      <c r="F4" s="9" t="s">
        <v>36</v>
      </c>
    </row>
    <row r="5" spans="1:6" ht="19.5" x14ac:dyDescent="0.55000000000000004">
      <c r="A5" s="22"/>
      <c r="B5" s="23"/>
      <c r="C5" s="24"/>
      <c r="D5" s="22" t="s">
        <v>10</v>
      </c>
      <c r="E5" s="10">
        <f t="shared" ref="E5:E34" si="0">IF(OR(C5="",D5&lt;&gt;"Vrije ruimte"),0,C5)</f>
        <v>0</v>
      </c>
      <c r="F5" s="22"/>
    </row>
    <row r="6" spans="1:6" ht="19.5" x14ac:dyDescent="0.55000000000000004">
      <c r="A6" s="25"/>
      <c r="B6" s="26"/>
      <c r="C6" s="27"/>
      <c r="D6" s="25" t="s">
        <v>10</v>
      </c>
      <c r="E6" s="11">
        <f t="shared" si="0"/>
        <v>0</v>
      </c>
      <c r="F6" s="25"/>
    </row>
    <row r="7" spans="1:6" ht="19.5" x14ac:dyDescent="0.55000000000000004">
      <c r="A7" s="22"/>
      <c r="B7" s="23"/>
      <c r="C7" s="24"/>
      <c r="D7" s="22" t="s">
        <v>10</v>
      </c>
      <c r="E7" s="10">
        <f t="shared" si="0"/>
        <v>0</v>
      </c>
      <c r="F7" s="22"/>
    </row>
    <row r="8" spans="1:6" ht="19.5" x14ac:dyDescent="0.55000000000000004">
      <c r="A8" s="25"/>
      <c r="B8" s="26"/>
      <c r="C8" s="27"/>
      <c r="D8" s="25" t="s">
        <v>10</v>
      </c>
      <c r="E8" s="11">
        <f t="shared" si="0"/>
        <v>0</v>
      </c>
      <c r="F8" s="25"/>
    </row>
    <row r="9" spans="1:6" ht="19.5" x14ac:dyDescent="0.55000000000000004">
      <c r="A9" s="22"/>
      <c r="B9" s="23"/>
      <c r="C9" s="24"/>
      <c r="D9" s="22" t="s">
        <v>10</v>
      </c>
      <c r="E9" s="10">
        <f t="shared" si="0"/>
        <v>0</v>
      </c>
      <c r="F9" s="22"/>
    </row>
    <row r="10" spans="1:6" ht="19.5" x14ac:dyDescent="0.55000000000000004">
      <c r="A10" s="25"/>
      <c r="B10" s="26"/>
      <c r="C10" s="27"/>
      <c r="D10" s="25" t="s">
        <v>10</v>
      </c>
      <c r="E10" s="11">
        <f t="shared" si="0"/>
        <v>0</v>
      </c>
      <c r="F10" s="25"/>
    </row>
    <row r="11" spans="1:6" ht="19.5" x14ac:dyDescent="0.55000000000000004">
      <c r="A11" s="22"/>
      <c r="B11" s="23"/>
      <c r="C11" s="24"/>
      <c r="D11" s="22" t="s">
        <v>10</v>
      </c>
      <c r="E11" s="10">
        <f t="shared" si="0"/>
        <v>0</v>
      </c>
      <c r="F11" s="22"/>
    </row>
    <row r="12" spans="1:6" ht="19.5" x14ac:dyDescent="0.55000000000000004">
      <c r="A12" s="25"/>
      <c r="B12" s="26"/>
      <c r="C12" s="27"/>
      <c r="D12" s="25" t="s">
        <v>10</v>
      </c>
      <c r="E12" s="11">
        <f t="shared" si="0"/>
        <v>0</v>
      </c>
      <c r="F12" s="25"/>
    </row>
    <row r="13" spans="1:6" ht="19.5" x14ac:dyDescent="0.55000000000000004">
      <c r="A13" s="22"/>
      <c r="B13" s="23"/>
      <c r="C13" s="24"/>
      <c r="D13" s="22" t="s">
        <v>10</v>
      </c>
      <c r="E13" s="10">
        <f t="shared" si="0"/>
        <v>0</v>
      </c>
      <c r="F13" s="22"/>
    </row>
    <row r="14" spans="1:6" ht="19.5" x14ac:dyDescent="0.55000000000000004">
      <c r="A14" s="25"/>
      <c r="B14" s="26"/>
      <c r="C14" s="27"/>
      <c r="D14" s="25" t="s">
        <v>10</v>
      </c>
      <c r="E14" s="11">
        <f t="shared" si="0"/>
        <v>0</v>
      </c>
      <c r="F14" s="25"/>
    </row>
    <row r="15" spans="1:6" ht="19.5" x14ac:dyDescent="0.55000000000000004">
      <c r="A15" s="22"/>
      <c r="B15" s="23"/>
      <c r="C15" s="24"/>
      <c r="D15" s="22" t="s">
        <v>10</v>
      </c>
      <c r="E15" s="10">
        <f t="shared" si="0"/>
        <v>0</v>
      </c>
      <c r="F15" s="22"/>
    </row>
    <row r="16" spans="1:6" ht="19.5" x14ac:dyDescent="0.55000000000000004">
      <c r="A16" s="25"/>
      <c r="B16" s="26"/>
      <c r="C16" s="27"/>
      <c r="D16" s="25" t="s">
        <v>10</v>
      </c>
      <c r="E16" s="11">
        <f t="shared" si="0"/>
        <v>0</v>
      </c>
      <c r="F16" s="25"/>
    </row>
    <row r="17" spans="1:6" ht="19.5" x14ac:dyDescent="0.55000000000000004">
      <c r="A17" s="22"/>
      <c r="B17" s="23"/>
      <c r="C17" s="24"/>
      <c r="D17" s="22" t="s">
        <v>10</v>
      </c>
      <c r="E17" s="10">
        <f t="shared" si="0"/>
        <v>0</v>
      </c>
      <c r="F17" s="22"/>
    </row>
    <row r="18" spans="1:6" ht="19.5" x14ac:dyDescent="0.55000000000000004">
      <c r="A18" s="25"/>
      <c r="B18" s="26"/>
      <c r="C18" s="27"/>
      <c r="D18" s="25" t="s">
        <v>10</v>
      </c>
      <c r="E18" s="11">
        <f t="shared" si="0"/>
        <v>0</v>
      </c>
      <c r="F18" s="25"/>
    </row>
    <row r="19" spans="1:6" ht="19.5" x14ac:dyDescent="0.55000000000000004">
      <c r="A19" s="22"/>
      <c r="B19" s="23"/>
      <c r="C19" s="24"/>
      <c r="D19" s="22" t="s">
        <v>10</v>
      </c>
      <c r="E19" s="10">
        <f t="shared" si="0"/>
        <v>0</v>
      </c>
      <c r="F19" s="22"/>
    </row>
    <row r="20" spans="1:6" ht="19.5" x14ac:dyDescent="0.55000000000000004">
      <c r="A20" s="25"/>
      <c r="B20" s="26"/>
      <c r="C20" s="27"/>
      <c r="D20" s="25" t="s">
        <v>10</v>
      </c>
      <c r="E20" s="11">
        <f t="shared" si="0"/>
        <v>0</v>
      </c>
      <c r="F20" s="25"/>
    </row>
    <row r="21" spans="1:6" ht="19.5" x14ac:dyDescent="0.55000000000000004">
      <c r="A21" s="22"/>
      <c r="B21" s="23"/>
      <c r="C21" s="24"/>
      <c r="D21" s="22" t="s">
        <v>10</v>
      </c>
      <c r="E21" s="10">
        <f t="shared" si="0"/>
        <v>0</v>
      </c>
      <c r="F21" s="22"/>
    </row>
    <row r="22" spans="1:6" ht="19.5" x14ac:dyDescent="0.55000000000000004">
      <c r="A22" s="25"/>
      <c r="B22" s="26"/>
      <c r="C22" s="27"/>
      <c r="D22" s="25" t="s">
        <v>10</v>
      </c>
      <c r="E22" s="11">
        <f t="shared" si="0"/>
        <v>0</v>
      </c>
      <c r="F22" s="25"/>
    </row>
    <row r="23" spans="1:6" ht="19.5" x14ac:dyDescent="0.55000000000000004">
      <c r="A23" s="22"/>
      <c r="B23" s="23"/>
      <c r="C23" s="24"/>
      <c r="D23" s="22" t="s">
        <v>10</v>
      </c>
      <c r="E23" s="10">
        <f t="shared" si="0"/>
        <v>0</v>
      </c>
      <c r="F23" s="22"/>
    </row>
    <row r="24" spans="1:6" ht="19.5" x14ac:dyDescent="0.55000000000000004">
      <c r="A24" s="25"/>
      <c r="B24" s="26"/>
      <c r="C24" s="27"/>
      <c r="D24" s="25" t="s">
        <v>10</v>
      </c>
      <c r="E24" s="11">
        <f t="shared" si="0"/>
        <v>0</v>
      </c>
      <c r="F24" s="25"/>
    </row>
    <row r="25" spans="1:6" ht="19.5" x14ac:dyDescent="0.55000000000000004">
      <c r="A25" s="22"/>
      <c r="B25" s="23"/>
      <c r="C25" s="24"/>
      <c r="D25" s="22" t="s">
        <v>10</v>
      </c>
      <c r="E25" s="10">
        <f t="shared" si="0"/>
        <v>0</v>
      </c>
      <c r="F25" s="22"/>
    </row>
    <row r="26" spans="1:6" ht="19.5" x14ac:dyDescent="0.55000000000000004">
      <c r="A26" s="25"/>
      <c r="B26" s="26"/>
      <c r="C26" s="27"/>
      <c r="D26" s="25" t="s">
        <v>10</v>
      </c>
      <c r="E26" s="11">
        <f t="shared" si="0"/>
        <v>0</v>
      </c>
      <c r="F26" s="25"/>
    </row>
    <row r="27" spans="1:6" ht="19.5" x14ac:dyDescent="0.55000000000000004">
      <c r="A27" s="22"/>
      <c r="B27" s="23"/>
      <c r="C27" s="24"/>
      <c r="D27" s="22" t="s">
        <v>10</v>
      </c>
      <c r="E27" s="10">
        <f t="shared" si="0"/>
        <v>0</v>
      </c>
      <c r="F27" s="22"/>
    </row>
    <row r="28" spans="1:6" ht="19.5" x14ac:dyDescent="0.55000000000000004">
      <c r="A28" s="25"/>
      <c r="B28" s="26"/>
      <c r="C28" s="27"/>
      <c r="D28" s="25" t="s">
        <v>10</v>
      </c>
      <c r="E28" s="11">
        <f t="shared" si="0"/>
        <v>0</v>
      </c>
      <c r="F28" s="25"/>
    </row>
    <row r="29" spans="1:6" ht="19.5" x14ac:dyDescent="0.55000000000000004">
      <c r="A29" s="22"/>
      <c r="B29" s="23"/>
      <c r="C29" s="24"/>
      <c r="D29" s="22" t="s">
        <v>10</v>
      </c>
      <c r="E29" s="10">
        <f t="shared" si="0"/>
        <v>0</v>
      </c>
      <c r="F29" s="22"/>
    </row>
    <row r="30" spans="1:6" ht="19.5" x14ac:dyDescent="0.55000000000000004">
      <c r="A30" s="25"/>
      <c r="B30" s="26"/>
      <c r="C30" s="27"/>
      <c r="D30" s="25" t="s">
        <v>10</v>
      </c>
      <c r="E30" s="11">
        <f t="shared" si="0"/>
        <v>0</v>
      </c>
      <c r="F30" s="25"/>
    </row>
    <row r="31" spans="1:6" ht="19.5" x14ac:dyDescent="0.55000000000000004">
      <c r="A31" s="22"/>
      <c r="B31" s="23"/>
      <c r="C31" s="24"/>
      <c r="D31" s="22" t="s">
        <v>10</v>
      </c>
      <c r="E31" s="10">
        <f t="shared" si="0"/>
        <v>0</v>
      </c>
      <c r="F31" s="22"/>
    </row>
    <row r="32" spans="1:6" ht="19.5" x14ac:dyDescent="0.55000000000000004">
      <c r="A32" s="25"/>
      <c r="B32" s="26"/>
      <c r="C32" s="27"/>
      <c r="D32" s="25" t="s">
        <v>10</v>
      </c>
      <c r="E32" s="11">
        <f t="shared" si="0"/>
        <v>0</v>
      </c>
      <c r="F32" s="25"/>
    </row>
    <row r="33" spans="1:6" ht="19.5" x14ac:dyDescent="0.55000000000000004">
      <c r="A33" s="22"/>
      <c r="B33" s="23"/>
      <c r="C33" s="24"/>
      <c r="D33" s="22" t="s">
        <v>10</v>
      </c>
      <c r="E33" s="10">
        <f t="shared" si="0"/>
        <v>0</v>
      </c>
      <c r="F33" s="22"/>
    </row>
    <row r="34" spans="1:6" ht="19.5" x14ac:dyDescent="0.55000000000000004">
      <c r="A34" s="25"/>
      <c r="B34" s="26"/>
      <c r="C34" s="27"/>
      <c r="D34" s="25" t="s">
        <v>10</v>
      </c>
      <c r="E34" s="11">
        <f t="shared" si="0"/>
        <v>0</v>
      </c>
      <c r="F34" s="25"/>
    </row>
    <row r="35" spans="1:6" ht="19.5" x14ac:dyDescent="0.55000000000000004">
      <c r="A35" s="12" t="s">
        <v>37</v>
      </c>
      <c r="B35" s="2"/>
      <c r="C35" s="13">
        <f>SUM(C5:C34)</f>
        <v>0</v>
      </c>
      <c r="D35" s="2"/>
      <c r="E35" s="13">
        <f>SUM(E5:E34)</f>
        <v>0</v>
      </c>
      <c r="F35" s="2"/>
    </row>
    <row r="37" spans="1:6" ht="15" customHeight="1" x14ac:dyDescent="0.55000000000000004">
      <c r="A37" s="14" t="s">
        <v>38</v>
      </c>
    </row>
    <row r="38" spans="1:6" ht="15" customHeight="1" x14ac:dyDescent="0.55000000000000004">
      <c r="A38" s="4" t="s">
        <v>10</v>
      </c>
      <c r="B38" s="6">
        <f>SUMIF(D5:D34,"Vrije ruimte",C5:C34)</f>
        <v>0</v>
      </c>
    </row>
    <row r="39" spans="1:6" ht="15" customHeight="1" x14ac:dyDescent="0.55000000000000004">
      <c r="A39" s="4" t="s">
        <v>39</v>
      </c>
      <c r="B39" s="6">
        <f>SUMIF(D5:D34,"Gerichte vrijstelling",C5:C34)</f>
        <v>0</v>
      </c>
    </row>
    <row r="40" spans="1:6" ht="15" customHeight="1" x14ac:dyDescent="0.55000000000000004">
      <c r="A40" s="4" t="s">
        <v>40</v>
      </c>
      <c r="B40" s="6">
        <f>SUMIF(D5:D34,"Nihilwaardering",C5:C34)</f>
        <v>0</v>
      </c>
    </row>
    <row r="41" spans="1:6" ht="15" customHeight="1" x14ac:dyDescent="0.55000000000000004">
      <c r="A41" s="4" t="s">
        <v>41</v>
      </c>
      <c r="B41" s="6">
        <f>SUMIF(D5:D34,"Intermediaire kosten",C5:C34)</f>
        <v>0</v>
      </c>
    </row>
    <row r="42" spans="1:6" ht="15" customHeight="1" x14ac:dyDescent="0.55000000000000004">
      <c r="A42" s="4" t="s">
        <v>42</v>
      </c>
      <c r="B42" s="6">
        <f>SUMIF(D5:D34,"Belast loon werknemer",C5:C34)</f>
        <v>0</v>
      </c>
    </row>
  </sheetData>
  <dataValidations count="1">
    <dataValidation type="list" allowBlank="1" sqref="D5:D34" xr:uid="{00000000-0002-0000-0100-000000000000}">
      <formula1>"Vrije ruimte,Gerichte vrijstelling,Nihilwaardering,Intermediaire kosten,Belast loon werknemer"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topLeftCell="A14" zoomScaleNormal="100" workbookViewId="0">
      <selection sqref="A1:C23"/>
    </sheetView>
  </sheetViews>
  <sheetFormatPr defaultColWidth="8.7109375" defaultRowHeight="15" x14ac:dyDescent="0.25"/>
  <cols>
    <col min="1" max="1" width="44" customWidth="1"/>
    <col min="2" max="2" width="30" customWidth="1"/>
    <col min="3" max="3" width="66" customWidth="1"/>
  </cols>
  <sheetData>
    <row r="1" spans="1:3" ht="28.5" x14ac:dyDescent="0.8">
      <c r="A1" s="1" t="s">
        <v>43</v>
      </c>
      <c r="B1" s="2"/>
      <c r="C1" s="2"/>
    </row>
    <row r="2" spans="1:3" ht="19.5" x14ac:dyDescent="0.55000000000000004">
      <c r="A2" s="3" t="s">
        <v>44</v>
      </c>
      <c r="B2" s="2"/>
      <c r="C2" s="2"/>
    </row>
    <row r="4" spans="1:3" ht="21.75" x14ac:dyDescent="0.6">
      <c r="A4" s="16" t="s">
        <v>45</v>
      </c>
      <c r="B4" s="17"/>
      <c r="C4" s="17"/>
    </row>
    <row r="5" spans="1:3" ht="19.5" x14ac:dyDescent="0.55000000000000004">
      <c r="A5" s="4" t="s">
        <v>46</v>
      </c>
      <c r="B5" s="20">
        <v>2</v>
      </c>
      <c r="C5" s="19" t="s">
        <v>47</v>
      </c>
    </row>
    <row r="6" spans="1:3" ht="19.5" x14ac:dyDescent="0.55000000000000004">
      <c r="A6" s="4" t="s">
        <v>48</v>
      </c>
      <c r="B6" s="20">
        <v>25</v>
      </c>
      <c r="C6" s="19" t="s">
        <v>49</v>
      </c>
    </row>
    <row r="7" spans="1:3" ht="19.5" x14ac:dyDescent="0.55000000000000004">
      <c r="A7" s="5" t="s">
        <v>50</v>
      </c>
      <c r="B7" s="6">
        <f>ROUND(B5/5*Toelichting!$B$14,0)</f>
        <v>86</v>
      </c>
      <c r="C7" s="19" t="s">
        <v>51</v>
      </c>
    </row>
    <row r="8" spans="1:3" ht="19.5" x14ac:dyDescent="0.55000000000000004">
      <c r="A8" s="5" t="s">
        <v>52</v>
      </c>
      <c r="B8" s="6">
        <f>ROUND(B5/5*Toelichting!$B$15,0)</f>
        <v>51</v>
      </c>
      <c r="C8" s="19" t="s">
        <v>53</v>
      </c>
    </row>
    <row r="9" spans="1:3" ht="19.5" x14ac:dyDescent="0.55000000000000004">
      <c r="A9" s="5" t="s">
        <v>54</v>
      </c>
      <c r="B9" s="6">
        <f>ROUND(B7*B6*2*Toelichting!$B$9,0)</f>
        <v>989</v>
      </c>
      <c r="C9" s="19" t="s">
        <v>55</v>
      </c>
    </row>
    <row r="10" spans="1:3" ht="19.5" x14ac:dyDescent="0.55000000000000004">
      <c r="A10" s="5" t="s">
        <v>56</v>
      </c>
      <c r="B10" s="15">
        <f>ROUND(B9/12,2)</f>
        <v>82.42</v>
      </c>
      <c r="C10" s="19"/>
    </row>
    <row r="12" spans="1:3" ht="21.75" x14ac:dyDescent="0.6">
      <c r="A12" s="16" t="s">
        <v>57</v>
      </c>
      <c r="B12" s="17"/>
      <c r="C12" s="17"/>
    </row>
    <row r="13" spans="1:3" ht="19.5" x14ac:dyDescent="0.55000000000000004">
      <c r="A13" s="4" t="s">
        <v>58</v>
      </c>
      <c r="B13" s="20">
        <v>2</v>
      </c>
      <c r="C13" s="19" t="s">
        <v>59</v>
      </c>
    </row>
    <row r="14" spans="1:3" ht="19.5" x14ac:dyDescent="0.55000000000000004">
      <c r="A14" s="5" t="s">
        <v>50</v>
      </c>
      <c r="B14" s="6">
        <f>ROUND(B13/5*Toelichting!$B$14,0)</f>
        <v>86</v>
      </c>
      <c r="C14" s="19"/>
    </row>
    <row r="15" spans="1:3" ht="19.5" x14ac:dyDescent="0.55000000000000004">
      <c r="A15" s="5" t="s">
        <v>60</v>
      </c>
      <c r="B15" s="15">
        <f>ROUND(B14*Toelichting!$B$10,2)</f>
        <v>210.7</v>
      </c>
      <c r="C15" s="19" t="s">
        <v>61</v>
      </c>
    </row>
    <row r="17" spans="1:3" ht="21.75" x14ac:dyDescent="0.6">
      <c r="A17" s="16" t="s">
        <v>62</v>
      </c>
      <c r="B17" s="17"/>
      <c r="C17" s="17"/>
    </row>
    <row r="18" spans="1:3" ht="19.5" x14ac:dyDescent="0.55000000000000004">
      <c r="A18" s="4" t="s">
        <v>63</v>
      </c>
      <c r="B18" s="21">
        <v>0</v>
      </c>
      <c r="C18" s="19" t="s">
        <v>64</v>
      </c>
    </row>
    <row r="19" spans="1:3" ht="19.5" x14ac:dyDescent="0.55000000000000004">
      <c r="A19" s="4" t="s">
        <v>65</v>
      </c>
      <c r="B19" s="21">
        <v>0</v>
      </c>
      <c r="C19" s="19"/>
    </row>
    <row r="20" spans="1:3" ht="19.5" x14ac:dyDescent="0.55000000000000004">
      <c r="A20" s="5" t="s">
        <v>66</v>
      </c>
      <c r="B20" s="6">
        <f>ROUND(MIN(Toelichting!$B$12*B18,Toelichting!$B$13),0)</f>
        <v>0</v>
      </c>
      <c r="C20" s="19" t="s">
        <v>67</v>
      </c>
    </row>
    <row r="21" spans="1:3" ht="37.5" x14ac:dyDescent="0.55000000000000004">
      <c r="A21" s="5" t="s">
        <v>68</v>
      </c>
      <c r="B21" s="8" t="str">
        <f>IF(B19&lt;=B20,"OK — korting blijft binnen de vrijstelling","LET OP: "&amp;(B19-B20)&amp;" euro boven de vrijstelling — belast loon of ten laste van de vrije ruimte")</f>
        <v>OK — korting blijft binnen de vrijstelling</v>
      </c>
      <c r="C21" s="19"/>
    </row>
    <row r="23" spans="1:3" ht="168.75" x14ac:dyDescent="0.25">
      <c r="A23" s="28" t="s">
        <v>69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Normal="100" workbookViewId="0">
      <selection activeCell="B13" sqref="B13"/>
    </sheetView>
  </sheetViews>
  <sheetFormatPr defaultColWidth="8.7109375" defaultRowHeight="15" x14ac:dyDescent="0.25"/>
  <cols>
    <col min="1" max="1" width="42" customWidth="1"/>
    <col min="2" max="2" width="105" customWidth="1"/>
    <col min="3" max="3" width="46" customWidth="1"/>
  </cols>
  <sheetData>
    <row r="1" spans="1:3" ht="28.5" x14ac:dyDescent="0.8">
      <c r="A1" s="1" t="s">
        <v>70</v>
      </c>
      <c r="B1" s="2"/>
      <c r="C1" s="2"/>
    </row>
    <row r="2" spans="1:3" ht="19.5" x14ac:dyDescent="0.55000000000000004">
      <c r="A2" s="3" t="s">
        <v>71</v>
      </c>
      <c r="B2" s="2"/>
      <c r="C2" s="2"/>
    </row>
    <row r="4" spans="1:3" ht="21.75" x14ac:dyDescent="0.6">
      <c r="A4" s="16" t="s">
        <v>72</v>
      </c>
      <c r="B4" s="17"/>
      <c r="C4" s="17"/>
    </row>
    <row r="5" spans="1:3" ht="19.5" x14ac:dyDescent="0.55000000000000004">
      <c r="A5" s="4" t="s">
        <v>73</v>
      </c>
      <c r="B5" s="29">
        <v>0.02</v>
      </c>
      <c r="C5" s="19" t="s">
        <v>74</v>
      </c>
    </row>
    <row r="6" spans="1:3" ht="19.5" x14ac:dyDescent="0.55000000000000004">
      <c r="A6" s="4" t="s">
        <v>75</v>
      </c>
      <c r="B6" s="20">
        <v>400000</v>
      </c>
      <c r="C6" s="19" t="s">
        <v>76</v>
      </c>
    </row>
    <row r="7" spans="1:3" ht="19.5" x14ac:dyDescent="0.55000000000000004">
      <c r="A7" s="4" t="s">
        <v>77</v>
      </c>
      <c r="B7" s="29">
        <v>1.18E-2</v>
      </c>
      <c r="C7" s="19" t="s">
        <v>76</v>
      </c>
    </row>
    <row r="8" spans="1:3" ht="19.5" x14ac:dyDescent="0.55000000000000004">
      <c r="A8" s="4" t="s">
        <v>78</v>
      </c>
      <c r="B8" s="30">
        <v>0.8</v>
      </c>
      <c r="C8" s="19" t="s">
        <v>79</v>
      </c>
    </row>
    <row r="9" spans="1:3" ht="19.5" x14ac:dyDescent="0.55000000000000004">
      <c r="A9" s="4" t="s">
        <v>80</v>
      </c>
      <c r="B9" s="31">
        <v>0.23</v>
      </c>
      <c r="C9" s="19" t="s">
        <v>81</v>
      </c>
    </row>
    <row r="10" spans="1:3" ht="19.5" x14ac:dyDescent="0.55000000000000004">
      <c r="A10" s="4" t="s">
        <v>82</v>
      </c>
      <c r="B10" s="31">
        <v>2.4500000000000002</v>
      </c>
      <c r="C10" s="19" t="s">
        <v>83</v>
      </c>
    </row>
    <row r="11" spans="1:3" ht="19.5" x14ac:dyDescent="0.55000000000000004">
      <c r="A11" s="4" t="s">
        <v>84</v>
      </c>
      <c r="B11" s="20">
        <v>7750</v>
      </c>
      <c r="C11" s="19" t="s">
        <v>85</v>
      </c>
    </row>
    <row r="12" spans="1:3" ht="19.5" x14ac:dyDescent="0.55000000000000004">
      <c r="A12" s="4" t="s">
        <v>86</v>
      </c>
      <c r="B12" s="30">
        <v>0.2</v>
      </c>
      <c r="C12" s="19" t="s">
        <v>87</v>
      </c>
    </row>
    <row r="13" spans="1:3" ht="19.5" x14ac:dyDescent="0.55000000000000004">
      <c r="A13" s="4" t="s">
        <v>88</v>
      </c>
      <c r="B13" s="20">
        <v>500</v>
      </c>
      <c r="C13" s="19" t="s">
        <v>87</v>
      </c>
    </row>
    <row r="14" spans="1:3" ht="19.5" x14ac:dyDescent="0.55000000000000004">
      <c r="A14" s="4" t="s">
        <v>89</v>
      </c>
      <c r="B14" s="20">
        <v>214</v>
      </c>
      <c r="C14" s="19" t="s">
        <v>90</v>
      </c>
    </row>
    <row r="15" spans="1:3" ht="19.5" x14ac:dyDescent="0.55000000000000004">
      <c r="A15" s="4" t="s">
        <v>91</v>
      </c>
      <c r="B15" s="20">
        <v>128</v>
      </c>
      <c r="C15" s="19" t="s">
        <v>90</v>
      </c>
    </row>
    <row r="17" spans="1:3" ht="21.75" x14ac:dyDescent="0.6">
      <c r="A17" s="16" t="s">
        <v>92</v>
      </c>
      <c r="B17" s="17"/>
      <c r="C17" s="17"/>
    </row>
    <row r="18" spans="1:3" ht="56.25" x14ac:dyDescent="0.55000000000000004">
      <c r="A18" s="5" t="s">
        <v>93</v>
      </c>
      <c r="B18" s="32" t="s">
        <v>94</v>
      </c>
    </row>
    <row r="19" spans="1:3" ht="56.25" x14ac:dyDescent="0.55000000000000004">
      <c r="A19" s="5" t="s">
        <v>95</v>
      </c>
      <c r="B19" s="32" t="s">
        <v>96</v>
      </c>
    </row>
    <row r="20" spans="1:3" ht="37.5" x14ac:dyDescent="0.55000000000000004">
      <c r="A20" s="5" t="s">
        <v>97</v>
      </c>
      <c r="B20" s="32" t="s">
        <v>98</v>
      </c>
    </row>
    <row r="21" spans="1:3" ht="37.5" x14ac:dyDescent="0.55000000000000004">
      <c r="A21" s="5" t="s">
        <v>99</v>
      </c>
      <c r="B21" s="32" t="s">
        <v>100</v>
      </c>
    </row>
    <row r="22" spans="1:3" ht="19.5" x14ac:dyDescent="0.55000000000000004">
      <c r="A22" s="5" t="s">
        <v>101</v>
      </c>
      <c r="B22" s="32" t="s">
        <v>102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Dashboard</vt:lpstr>
      <vt:lpstr>Registratie</vt:lpstr>
      <vt:lpstr>Vrijstellingen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Hugo Akerboom</cp:lastModifiedBy>
  <cp:revision>0</cp:revision>
  <dcterms:created xsi:type="dcterms:W3CDTF">2026-07-07T14:46:35Z</dcterms:created>
  <dcterms:modified xsi:type="dcterms:W3CDTF">2026-07-17T07:58:26Z</dcterms:modified>
  <dc:language>en-US</dc:language>
</cp:coreProperties>
</file>