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Hugo\Claude\Projects\Financiële APK keuring\"/>
    </mc:Choice>
  </mc:AlternateContent>
  <xr:revisionPtr revIDLastSave="0" documentId="13_ncr:1_{8549B552-0AFF-44F5-A40B-341623E66436}" xr6:coauthVersionLast="47" xr6:coauthVersionMax="47" xr10:uidLastSave="{00000000-0000-0000-0000-000000000000}"/>
  <bookViews>
    <workbookView xWindow="-120" yWindow="-120" windowWidth="29040" windowHeight="15720" tabRatio="500" xr2:uid="{00000000-000D-0000-FFFF-FFFF00000000}"/>
  </bookViews>
  <sheets>
    <sheet name="Dashboard" sheetId="1" r:id="rId1"/>
    <sheet name="Toelichting"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1" l="1"/>
  <c r="B40" i="1"/>
  <c r="B39" i="1"/>
  <c r="B38" i="1"/>
  <c r="B31" i="1"/>
  <c r="B30" i="1"/>
  <c r="B26" i="1"/>
  <c r="B24" i="1"/>
  <c r="B22" i="1"/>
  <c r="B23" i="1" s="1"/>
  <c r="B25" i="1" s="1"/>
  <c r="B27" i="1" s="1"/>
  <c r="B34" i="1" s="1"/>
  <c r="B35" i="1" s="1"/>
  <c r="B21" i="1"/>
</calcChain>
</file>

<file path=xl/sharedStrings.xml><?xml version="1.0" encoding="utf-8"?>
<sst xmlns="http://schemas.openxmlformats.org/spreadsheetml/2006/main" count="101" uniqueCount="98">
  <si>
    <t>TAXCOUNT  ·  AUTO ZAKELIJK VS. PRIVÉ 2026</t>
  </si>
  <si>
    <t>Bijtelling (art. 3.20 Wet IB / 13bis Wet LB) vs. € 0,23 per zakelijke km (art. 3.17) — incl. btw-correctie  |  taxcount.nl</t>
  </si>
  <si>
    <t>1.  UW GEGEVENS</t>
  </si>
  <si>
    <t>Naam ondernemer</t>
  </si>
  <si>
    <t>Vul uw naam in</t>
  </si>
  <si>
    <t>Belastingjaar</t>
  </si>
  <si>
    <t>Percentages en bedragen afgestemd op 2026</t>
  </si>
  <si>
    <t>Cataloguswaarde (incl. btw en BPM)</t>
  </si>
  <si>
    <t>Officiële nieuwprijs; grondslag voor de bijtelling</t>
  </si>
  <si>
    <t>Dagwaarde (waarde economisch verkeer)</t>
  </si>
  <si>
    <t>Alleen invullen bij een auto ouder dan 16 jaar (youngtimer)</t>
  </si>
  <si>
    <t>Auto ouder dan 16 jaar?</t>
  </si>
  <si>
    <t>NEE</t>
  </si>
  <si>
    <t>Datum eerste toelating; dan 35% over de dagwaarde</t>
  </si>
  <si>
    <t>Volledig elektrisch (0 g/km)?</t>
  </si>
  <si>
    <t>Korting 4% over max € 30.000 (per saldo 18% tot € 30.000)</t>
  </si>
  <si>
    <t>Waterstof- of zonnecelauto?</t>
  </si>
  <si>
    <t>Dan 18% over de gehele cataloguswaarde</t>
  </si>
  <si>
    <t>Privékilometers per jaar (excl. woon-werk)</t>
  </si>
  <si>
    <t>Woon-werkverkeer telt niet als privé voor de bijtelling</t>
  </si>
  <si>
    <t>Zakelijke kilometers per jaar (incl. woon-werk)</t>
  </si>
  <si>
    <t>Basis voor de € 0,23-aftrek bij een privéauto</t>
  </si>
  <si>
    <t>Werkelijke autokosten per jaar</t>
  </si>
  <si>
    <t>Afschrijving, brandstof/stroom, verzekering, onderhoud, MRB — aftrekbaar bij auto op de zaak</t>
  </si>
  <si>
    <t>Eigen bijdrage / zelf gedragen kosten privégebruik</t>
  </si>
  <si>
    <t>Verlaagt de belaste bijtelling (art. 3.20, lid 4)</t>
  </si>
  <si>
    <t>Marginaal IB-tarief</t>
  </si>
  <si>
    <t>Uw hoogste tariefschijf: ca. 37% of 49,5% (effectief lager door MKB-winstvrijstelling)</t>
  </si>
  <si>
    <t>Btw op aanschaf/kosten afgetrokken?</t>
  </si>
  <si>
    <t>JA</t>
  </si>
  <si>
    <t>Dan jaarlijkse btw-correctie privégebruik (laatste aangiftetijdvak)</t>
  </si>
  <si>
    <t>Laag btw-forfait van toepassing?</t>
  </si>
  <si>
    <t>JA bij aanschaf zonder btw-aftrek (marge) óf na 5 jaar gebruik in de onderneming: 1,5% i.p.v. 2,7%</t>
  </si>
  <si>
    <t>2.  ROUTE A — AUTO OP DE ZAAK</t>
  </si>
  <si>
    <t>Grondslag bijtelling</t>
  </si>
  <si>
    <t>Cataloguswaarde; bij youngtimer de dagwaarde</t>
  </si>
  <si>
    <t>Bruto bijtelling</t>
  </si>
  <si>
    <t>22% · elektrisch: 22% − korting (max € 1.200) · waterstof/zonnecel: 18% · youngtimer: 35% van dagwaarde</t>
  </si>
  <si>
    <t>Belaste bijtelling</t>
  </si>
  <si>
    <t>Nihil bij ≤ 500 km privé; verminderd met eigen bijdrage; nooit meer dan de afgetrokken autokosten</t>
  </si>
  <si>
    <t>Belastingbesparing kostenaftrek</t>
  </si>
  <si>
    <t>Alle werkelijke autokosten drukken op de winst</t>
  </si>
  <si>
    <t>Belasting over de bijtelling</t>
  </si>
  <si>
    <t>Btw-correctie privégebruik</t>
  </si>
  <si>
    <t>2,7% (of 1,5%) van de catalogusprijs, gemaximeerd op de in het jaar afgetrokken btw — jaarlijks aangeven</t>
  </si>
  <si>
    <t>Netto fiscaal voordeel per jaar — ZAAK</t>
  </si>
  <si>
    <t>Besparing kostenaftrek minus belasting bijtelling en btw-correctie</t>
  </si>
  <si>
    <t>3.  ROUTE B — AUTO PRIVÉ</t>
  </si>
  <si>
    <t>Kilometeraftrek (€ 0,23 per zakelijke km)</t>
  </si>
  <si>
    <t>Vast bedrag; werkelijke kosten zijn niet aftrekbaar, geen bijtelling en geen btw-correctie</t>
  </si>
  <si>
    <t>Netto fiscaal voordeel per jaar — PRIVÉ</t>
  </si>
  <si>
    <t>4.  UITKOMST</t>
  </si>
  <si>
    <t>Verschil (zaak − privé)</t>
  </si>
  <si>
    <t>Positief = auto op de zaak is fiscaal voordeliger</t>
  </si>
  <si>
    <t>ADVIES</t>
  </si>
  <si>
    <t>Vergelijking bij gelijke werkelijke kosten; verkoopresultaat (boekwinst/-verlies) valt bij een zakelijke auto in de winst</t>
  </si>
  <si>
    <t>5.  SIGNALERINGEN</t>
  </si>
  <si>
    <t>Vermogensetikettering</t>
  </si>
  <si>
    <t>Etiketteringsgrens (1.000 km) is een andere grens dan de bijtellingsgrens (500 km)</t>
  </si>
  <si>
    <t>Rittenregistratie</t>
  </si>
  <si>
    <t>Btw</t>
  </si>
  <si>
    <t>Wetgeving in beweging</t>
  </si>
  <si>
    <t>TAXCOUNT  ·  TOELICHTING</t>
  </si>
  <si>
    <t>Parameters 2026 (aanpasbaar), spelregels en bronnen  |  taxcount.nl</t>
  </si>
  <si>
    <t>1.  PARAMETERS 2026 (BLAUW = AANPASBAAR)</t>
  </si>
  <si>
    <t>Bijtelling — standaard</t>
  </si>
  <si>
    <t>art. 3.20, lid 1 Wet IB / art. 13bis Wet LB</t>
  </si>
  <si>
    <t>Bijtelling — youngtimer (&gt; 16 jaar, over dagwaarde)</t>
  </si>
  <si>
    <t>art. 3.20, lid 1b en 5b</t>
  </si>
  <si>
    <t>EV-korting (0 g/km)</t>
  </si>
  <si>
    <t>art. 3.20, lid 2 (2027: 2% · 2028: 0%)</t>
  </si>
  <si>
    <t>EV-korting — maximum</t>
  </si>
  <si>
    <t>4% × € 30.000; per saldo 18% tot € 30.000</t>
  </si>
  <si>
    <t>Waterstof/zonnecel — tarief over gehele waarde</t>
  </si>
  <si>
    <t>art. 3.20, lid 2</t>
  </si>
  <si>
    <t>Bijtellingsgrens privégebruik</t>
  </si>
  <si>
    <t>km/jaar; daaronder nihil, mits aantoonbaar (art. 3.20, lid 1/3)</t>
  </si>
  <si>
    <t>Etiketteringsgrens</t>
  </si>
  <si>
    <t>km privé/jaar; daaronder mogelijk verplicht ondernemingsvermogen (HR 14-03-2001)</t>
  </si>
  <si>
    <t>Kilometeraftrek privéauto</t>
  </si>
  <si>
    <t>art. 3.17, lid 1, onderdeel b</t>
  </si>
  <si>
    <t>Btw-forfait privégebruik</t>
  </si>
  <si>
    <t>besluit 25-06-2020, nr. 2020/4366</t>
  </si>
  <si>
    <t>Btw-forfait laag</t>
  </si>
  <si>
    <t>zonder aftrek bij aanschaf of na 5 jaar gebruik</t>
  </si>
  <si>
    <t>2.  SPELREGELS</t>
  </si>
  <si>
    <t>Twee aparte grenzen</t>
  </si>
  <si>
    <t>500 km-grens = bijtelling (≤ 500 km privé → bijtelling nihil, mits aantoonbaar). 1.000 km-grens = vermogensetikettering (&lt; 1.000 km privé → mogelijk verplicht ondernemingsvermogen; ≥ 1.000 km privé of zakelijk → keuzevermogen). Woon-werkverkeer telt voor de bijtelling niet als privé, maar voor de btw wél.</t>
  </si>
  <si>
    <t>Plafond bijtelling</t>
  </si>
  <si>
    <t>De belaste bijtelling is minimaal nihil en maximaal het bedrag van de in de onderneming afgetrokken autokosten (art. 3.20, lid 4). Eigen bijdragen voor privégebruik verlagen de bijtelling.</t>
  </si>
  <si>
    <t>DGA / werknemer</t>
  </si>
  <si>
    <t>Voor een werknemer of DGA loopt de bijtelling via de loonbelasting (art. 13bis Wet LB) met dezelfde percentages en grenzen. Vergoeding voor zakelijke ritten met een privéauto is gericht vrijgesteld tot € 0,23/km (incl. woon-werk). Verklaring geen privégebruik: naheffing bij onterechte claim komt bij de werknemer terecht.</t>
  </si>
  <si>
    <t>Bestelauto</t>
  </si>
  <si>
    <t>Voor een uitsluitend zakelijk gebruikte bestelauto kan een "verklaring uitsluitend zakelijk gebruik bestelauto" worden afgegeven — dan geen bijtelling. Een bestelauto die (nagenoeg) uitsluitend geschikt is voor goederenvervoer valt buiten de bijtellingsregeling.</t>
  </si>
  <si>
    <t>Beperkingen van deze vergelijking</t>
  </si>
  <si>
    <t>De tool vergelijkt de jaarlijkse fiscale behandeling bij gelijke werkelijke kosten. Niet meegenomen: boekwinst/-verlies bij verkoop (zakelijke auto), investeringsaftrek op bestelauto's (zie Investeringsaftrek-planner), meerjarige afbouw EV-korting, deelauto-herrekening en de pseudo-eindheffing 2027 (geldt niet voor IB-ondernemers). Laat de aanschafbeslissing meerjarig doorrekenen door uw Taxcount-adviseur.</t>
  </si>
  <si>
    <t>Disclaimer</t>
  </si>
  <si>
    <t>Indicatieve berekening op basis van de wettekst 2026 (peildatum 21-02-2026). Geen fiscaal advies.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</si>
</sst>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0"/>
    <numFmt numFmtId="165" formatCode="0.0%"/>
    <numFmt numFmtId="166" formatCode="&quot;€ &quot;0.00"/>
  </numFmts>
  <fonts count="10" x14ac:knownFonts="1">
    <font>
      <sz val="11"/>
      <color theme="1"/>
      <name val="Calibri"/>
      <family val="2"/>
      <charset val="1"/>
    </font>
    <font>
      <b/>
      <sz val="14"/>
      <color rgb="FFFFFFFF"/>
      <name val="Poppins"/>
      <charset val="1"/>
    </font>
    <font>
      <sz val="9"/>
      <color rgb="FFDCE7FF"/>
      <name val="Poppins"/>
      <charset val="1"/>
    </font>
    <font>
      <b/>
      <sz val="11"/>
      <color rgb="FFFFFFFF"/>
      <name val="Poppins"/>
      <charset val="1"/>
    </font>
    <font>
      <sz val="10"/>
      <color rgb="FF051B34"/>
      <name val="Poppins"/>
      <charset val="1"/>
    </font>
    <font>
      <b/>
      <sz val="10"/>
      <color rgb="FF051B34"/>
      <name val="Poppins"/>
      <charset val="1"/>
    </font>
    <font>
      <sz val="9"/>
      <color rgb="FFB45309"/>
      <name val="Poppins"/>
      <charset val="1"/>
    </font>
    <font>
      <b/>
      <sz val="10"/>
      <color rgb="FF2C39DB"/>
      <name val="Poppins"/>
      <charset val="1"/>
    </font>
    <font>
      <i/>
      <sz val="9"/>
      <color rgb="FF55595C"/>
      <name val="Poppins"/>
      <charset val="1"/>
    </font>
    <font>
      <sz val="9"/>
      <color rgb="FF55595C"/>
      <name val="Poppins"/>
      <charset val="1"/>
    </font>
  </fonts>
  <fills count="5">
    <fill>
      <patternFill patternType="none"/>
    </fill>
    <fill>
      <patternFill patternType="gray125"/>
    </fill>
    <fill>
      <patternFill patternType="solid">
        <fgColor rgb="FF051B34"/>
        <bgColor rgb="FF003300"/>
      </patternFill>
    </fill>
    <fill>
      <patternFill patternType="solid">
        <fgColor rgb="FFF5F7FF"/>
        <bgColor rgb="FFFFFFFF"/>
      </patternFill>
    </fill>
    <fill>
      <patternFill patternType="solid">
        <fgColor rgb="FF2C39DB"/>
      </patternFill>
    </fill>
  </fills>
  <borders count="1">
    <border>
      <left/>
      <right/>
      <top/>
      <bottom/>
      <diagonal/>
    </border>
  </borders>
  <cellStyleXfs count="1">
    <xf numFmtId="0" fontId="0" fillId="0" borderId="0"/>
  </cellStyleXfs>
  <cellXfs count="19">
    <xf numFmtId="0" fontId="0" fillId="0" borderId="0" xfId="0"/>
    <xf numFmtId="0" fontId="1" fillId="2" borderId="0" xfId="0" applyFont="1" applyFill="1"/>
    <xf numFmtId="0" fontId="0" fillId="2" borderId="0" xfId="0" applyFill="1"/>
    <xf numFmtId="0" fontId="2" fillId="2" borderId="0" xfId="0" applyFont="1" applyFill="1"/>
    <xf numFmtId="0" fontId="4" fillId="3" borderId="0" xfId="0" applyFont="1" applyFill="1"/>
    <xf numFmtId="0" fontId="5" fillId="3" borderId="0" xfId="0" applyFont="1" applyFill="1"/>
    <xf numFmtId="164" fontId="5" fillId="0" borderId="0" xfId="0" applyNumberFormat="1" applyFont="1"/>
    <xf numFmtId="49" fontId="6" fillId="0" borderId="0" xfId="0" applyNumberFormat="1" applyFont="1" applyAlignment="1">
      <alignment vertical="top" wrapText="1"/>
    </xf>
    <xf numFmtId="0" fontId="3" fillId="4" borderId="0" xfId="0" applyFont="1" applyFill="1"/>
    <xf numFmtId="0" fontId="0" fillId="4" borderId="0" xfId="0" applyFill="1"/>
    <xf numFmtId="0" fontId="7" fillId="0" borderId="0" xfId="0" applyFont="1"/>
    <xf numFmtId="0" fontId="8" fillId="0" borderId="0" xfId="0" applyFont="1"/>
    <xf numFmtId="1" fontId="7" fillId="0" borderId="0" xfId="0" applyNumberFormat="1" applyFont="1"/>
    <xf numFmtId="164" fontId="7" fillId="0" borderId="0" xfId="0" applyNumberFormat="1" applyFont="1"/>
    <xf numFmtId="3" fontId="7" fillId="0" borderId="0" xfId="0" applyNumberFormat="1" applyFont="1"/>
    <xf numFmtId="165" fontId="7" fillId="0" borderId="0" xfId="0" applyNumberFormat="1" applyFont="1"/>
    <xf numFmtId="9" fontId="7" fillId="0" borderId="0" xfId="0" applyNumberFormat="1" applyFont="1"/>
    <xf numFmtId="166" fontId="7" fillId="0" borderId="0" xfId="0" applyNumberFormat="1" applyFont="1"/>
    <xf numFmtId="0" fontId="9" fillId="0" borderId="0" xfId="0" applyFont="1" applyAlignment="1">
      <alignment vertical="top" wrapText="1"/>
    </xf>
  </cellXfs>
  <cellStyles count="1">
    <cellStyle name="Standa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5F7FF"/>
      <rgbColor rgb="FFDCE7FF"/>
      <rgbColor rgb="FF660066"/>
      <rgbColor rgb="FFFF8080"/>
      <rgbColor rgb="FF007BFF"/>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9727D"/>
      <rgbColor rgb="FF969696"/>
      <rgbColor rgb="FF051B34"/>
      <rgbColor rgb="FF339966"/>
      <rgbColor rgb="FF003300"/>
      <rgbColor rgb="FF333300"/>
      <rgbColor rgb="FFB45309"/>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1"/>
  <sheetViews>
    <sheetView tabSelected="1" zoomScaleNormal="100" workbookViewId="0"/>
  </sheetViews>
  <sheetFormatPr defaultColWidth="8.7109375" defaultRowHeight="15" x14ac:dyDescent="0.25"/>
  <cols>
    <col min="1" max="1" width="44" customWidth="1"/>
    <col min="2" max="2" width="46" customWidth="1"/>
    <col min="3" max="3" width="64" customWidth="1"/>
  </cols>
  <sheetData>
    <row r="1" spans="1:3" ht="28.5" x14ac:dyDescent="0.8">
      <c r="A1" s="1" t="s">
        <v>0</v>
      </c>
      <c r="B1" s="2"/>
      <c r="C1" s="2"/>
    </row>
    <row r="2" spans="1:3" ht="19.5" x14ac:dyDescent="0.55000000000000004">
      <c r="A2" s="3" t="s">
        <v>1</v>
      </c>
      <c r="B2" s="2"/>
      <c r="C2" s="2"/>
    </row>
    <row r="4" spans="1:3" ht="21.75" x14ac:dyDescent="0.6">
      <c r="A4" s="8" t="s">
        <v>2</v>
      </c>
      <c r="B4" s="9"/>
      <c r="C4" s="9"/>
    </row>
    <row r="5" spans="1:3" ht="19.5" x14ac:dyDescent="0.55000000000000004">
      <c r="A5" s="4" t="s">
        <v>3</v>
      </c>
      <c r="B5" s="10"/>
      <c r="C5" s="11" t="s">
        <v>4</v>
      </c>
    </row>
    <row r="6" spans="1:3" ht="19.5" x14ac:dyDescent="0.55000000000000004">
      <c r="A6" s="4" t="s">
        <v>5</v>
      </c>
      <c r="B6" s="12">
        <v>2026</v>
      </c>
      <c r="C6" s="11" t="s">
        <v>6</v>
      </c>
    </row>
    <row r="7" spans="1:3" ht="19.5" x14ac:dyDescent="0.55000000000000004">
      <c r="A7" s="4" t="s">
        <v>7</v>
      </c>
      <c r="B7" s="13">
        <v>40000</v>
      </c>
      <c r="C7" s="11" t="s">
        <v>8</v>
      </c>
    </row>
    <row r="8" spans="1:3" ht="19.5" x14ac:dyDescent="0.55000000000000004">
      <c r="A8" s="4" t="s">
        <v>9</v>
      </c>
      <c r="B8" s="13">
        <v>0</v>
      </c>
      <c r="C8" s="11" t="s">
        <v>10</v>
      </c>
    </row>
    <row r="9" spans="1:3" ht="19.5" x14ac:dyDescent="0.55000000000000004">
      <c r="A9" s="4" t="s">
        <v>11</v>
      </c>
      <c r="B9" s="10" t="s">
        <v>12</v>
      </c>
      <c r="C9" s="11" t="s">
        <v>13</v>
      </c>
    </row>
    <row r="10" spans="1:3" ht="19.5" x14ac:dyDescent="0.55000000000000004">
      <c r="A10" s="4" t="s">
        <v>14</v>
      </c>
      <c r="B10" s="10" t="s">
        <v>12</v>
      </c>
      <c r="C10" s="11" t="s">
        <v>15</v>
      </c>
    </row>
    <row r="11" spans="1:3" ht="19.5" x14ac:dyDescent="0.55000000000000004">
      <c r="A11" s="4" t="s">
        <v>16</v>
      </c>
      <c r="B11" s="10" t="s">
        <v>12</v>
      </c>
      <c r="C11" s="11" t="s">
        <v>17</v>
      </c>
    </row>
    <row r="12" spans="1:3" ht="19.5" x14ac:dyDescent="0.55000000000000004">
      <c r="A12" s="4" t="s">
        <v>18</v>
      </c>
      <c r="B12" s="14">
        <v>6000</v>
      </c>
      <c r="C12" s="11" t="s">
        <v>19</v>
      </c>
    </row>
    <row r="13" spans="1:3" ht="19.5" x14ac:dyDescent="0.55000000000000004">
      <c r="A13" s="4" t="s">
        <v>20</v>
      </c>
      <c r="B13" s="14">
        <v>10000</v>
      </c>
      <c r="C13" s="11" t="s">
        <v>21</v>
      </c>
    </row>
    <row r="14" spans="1:3" ht="19.5" x14ac:dyDescent="0.55000000000000004">
      <c r="A14" s="4" t="s">
        <v>22</v>
      </c>
      <c r="B14" s="13">
        <v>8000</v>
      </c>
      <c r="C14" s="11" t="s">
        <v>23</v>
      </c>
    </row>
    <row r="15" spans="1:3" ht="19.5" x14ac:dyDescent="0.55000000000000004">
      <c r="A15" s="4" t="s">
        <v>24</v>
      </c>
      <c r="B15" s="13">
        <v>0</v>
      </c>
      <c r="C15" s="11" t="s">
        <v>25</v>
      </c>
    </row>
    <row r="16" spans="1:3" ht="19.5" x14ac:dyDescent="0.55000000000000004">
      <c r="A16" s="4" t="s">
        <v>26</v>
      </c>
      <c r="B16" s="15">
        <v>0.37</v>
      </c>
      <c r="C16" s="11" t="s">
        <v>27</v>
      </c>
    </row>
    <row r="17" spans="1:3" ht="19.5" x14ac:dyDescent="0.55000000000000004">
      <c r="A17" s="4" t="s">
        <v>28</v>
      </c>
      <c r="B17" s="10" t="s">
        <v>29</v>
      </c>
      <c r="C17" s="11" t="s">
        <v>30</v>
      </c>
    </row>
    <row r="18" spans="1:3" ht="19.5" x14ac:dyDescent="0.55000000000000004">
      <c r="A18" s="4" t="s">
        <v>31</v>
      </c>
      <c r="B18" s="10" t="s">
        <v>12</v>
      </c>
      <c r="C18" s="11" t="s">
        <v>32</v>
      </c>
    </row>
    <row r="20" spans="1:3" ht="21.75" x14ac:dyDescent="0.6">
      <c r="A20" s="8" t="s">
        <v>33</v>
      </c>
      <c r="B20" s="9"/>
      <c r="C20" s="9"/>
    </row>
    <row r="21" spans="1:3" ht="19.5" x14ac:dyDescent="0.55000000000000004">
      <c r="A21" s="5" t="s">
        <v>34</v>
      </c>
      <c r="B21" s="6">
        <f>IF(B9="JA",B8,B7)</f>
        <v>40000</v>
      </c>
      <c r="C21" s="11" t="s">
        <v>35</v>
      </c>
    </row>
    <row r="22" spans="1:3" ht="19.5" x14ac:dyDescent="0.55000000000000004">
      <c r="A22" s="5" t="s">
        <v>36</v>
      </c>
      <c r="B22" s="6">
        <f>IF(B9="JA",ROUND(Toelichting!$B$6*B8,0),IF(B11="JA",ROUND(Toelichting!$B$9*B7,0),ROUND(Toelichting!$B$5*B7-IF(B10="JA",MIN(Toelichting!$B$7*B7,Toelichting!$B$8),0),0)))</f>
        <v>8800</v>
      </c>
      <c r="C22" s="11" t="s">
        <v>37</v>
      </c>
    </row>
    <row r="23" spans="1:3" ht="19.5" x14ac:dyDescent="0.55000000000000004">
      <c r="A23" s="5" t="s">
        <v>38</v>
      </c>
      <c r="B23" s="6">
        <f>IF(B12&lt;=Toelichting!$B$10,0,MIN(MAX(0,B22-B15),B14))</f>
        <v>8000</v>
      </c>
      <c r="C23" s="11" t="s">
        <v>39</v>
      </c>
    </row>
    <row r="24" spans="1:3" ht="19.5" x14ac:dyDescent="0.55000000000000004">
      <c r="A24" s="5" t="s">
        <v>40</v>
      </c>
      <c r="B24" s="6">
        <f>ROUND(B16*B14,0)</f>
        <v>2960</v>
      </c>
      <c r="C24" s="11" t="s">
        <v>41</v>
      </c>
    </row>
    <row r="25" spans="1:3" ht="19.5" x14ac:dyDescent="0.55000000000000004">
      <c r="A25" s="5" t="s">
        <v>42</v>
      </c>
      <c r="B25" s="6">
        <f>ROUND(B16*B23,0)</f>
        <v>2960</v>
      </c>
      <c r="C25" s="11"/>
    </row>
    <row r="26" spans="1:3" ht="19.5" x14ac:dyDescent="0.55000000000000004">
      <c r="A26" s="5" t="s">
        <v>43</v>
      </c>
      <c r="B26" s="6">
        <f>IF(B17="JA",ROUND(IF(B18="JA",Toelichting!$B$14,Toelichting!$B$13)*B7,0),0)</f>
        <v>1080</v>
      </c>
      <c r="C26" s="11" t="s">
        <v>44</v>
      </c>
    </row>
    <row r="27" spans="1:3" ht="19.5" x14ac:dyDescent="0.55000000000000004">
      <c r="A27" s="5" t="s">
        <v>45</v>
      </c>
      <c r="B27" s="6">
        <f>B24-B25-B26</f>
        <v>-1080</v>
      </c>
      <c r="C27" s="11" t="s">
        <v>46</v>
      </c>
    </row>
    <row r="29" spans="1:3" ht="21.75" x14ac:dyDescent="0.6">
      <c r="A29" s="8" t="s">
        <v>47</v>
      </c>
      <c r="B29" s="9"/>
      <c r="C29" s="9"/>
    </row>
    <row r="30" spans="1:3" ht="19.5" x14ac:dyDescent="0.55000000000000004">
      <c r="A30" s="5" t="s">
        <v>48</v>
      </c>
      <c r="B30" s="6">
        <f>ROUND(B13*Toelichting!$B$12,0)</f>
        <v>2300</v>
      </c>
      <c r="C30" s="11" t="s">
        <v>49</v>
      </c>
    </row>
    <row r="31" spans="1:3" ht="19.5" x14ac:dyDescent="0.55000000000000004">
      <c r="A31" s="5" t="s">
        <v>50</v>
      </c>
      <c r="B31" s="6">
        <f>ROUND(B16*B30,0)</f>
        <v>851</v>
      </c>
      <c r="C31" s="11"/>
    </row>
    <row r="33" spans="1:3" ht="21.75" x14ac:dyDescent="0.6">
      <c r="A33" s="8" t="s">
        <v>51</v>
      </c>
      <c r="B33" s="9"/>
      <c r="C33" s="9"/>
    </row>
    <row r="34" spans="1:3" ht="19.5" x14ac:dyDescent="0.55000000000000004">
      <c r="A34" s="5" t="s">
        <v>52</v>
      </c>
      <c r="B34" s="6">
        <f>B27-B31</f>
        <v>-1931</v>
      </c>
      <c r="C34" s="11" t="s">
        <v>53</v>
      </c>
    </row>
    <row r="35" spans="1:3" ht="56.25" x14ac:dyDescent="0.55000000000000004">
      <c r="A35" s="5" t="s">
        <v>54</v>
      </c>
      <c r="B35" s="7" t="str">
        <f>IF(B34&gt;500,"Auto op de zaak is fiscaal voordeliger in deze situatie",IF(B34&lt;-500,"Auto in privé houden is fiscaal voordeliger in deze situatie","Routes zijn vrijwel gelijkwaardig — laat administratieve lasten en etikettering beslissen"))&amp;" — indicatie per jaar; reken meerjarig door bij aanschafbeslissing"</f>
        <v>Auto in privé houden is fiscaal voordeliger in deze situatie — indicatie per jaar; reken meerjarig door bij aanschafbeslissing</v>
      </c>
      <c r="C35" s="11" t="s">
        <v>55</v>
      </c>
    </row>
    <row r="37" spans="1:3" ht="21.75" x14ac:dyDescent="0.6">
      <c r="A37" s="8" t="s">
        <v>56</v>
      </c>
      <c r="B37" s="9"/>
      <c r="C37" s="9"/>
    </row>
    <row r="38" spans="1:3" ht="56.25" x14ac:dyDescent="0.55000000000000004">
      <c r="A38" s="5" t="s">
        <v>57</v>
      </c>
      <c r="B38" s="7" t="str">
        <f>IF(B12&lt;Toelichting!$B$11,"LET OP: minder dan 1.000 km privé — de auto is mogelijk verplicht ondernemingsvermogen; de keuze PRIVÉ is dan niet vrij (HR 14-03-2001)","Keuzevermogen — u mag kiezen; leg de keuze vast (herzien kan tot de aanslag onherroepelijk vaststaat)")</f>
        <v>Keuzevermogen — u mag kiezen; leg de keuze vast (herzien kan tot de aanslag onherroepelijk vaststaat)</v>
      </c>
      <c r="C38" s="11" t="s">
        <v>58</v>
      </c>
    </row>
    <row r="39" spans="1:3" ht="19.5" x14ac:dyDescent="0.55000000000000004">
      <c r="A39" s="5" t="s">
        <v>59</v>
      </c>
      <c r="B39" s="7" t="str">
        <f>IF(B12&lt;=Toelichting!$B$10,"Bijtelling nihil geclaimd — houd een sluitende rittenregistratie bij (bewijslast ligt bij u; woon-werk telt niet als privé)","Bijtelling van toepassing (meer dan 500 km privé)")</f>
        <v>Bijtelling van toepassing (meer dan 500 km privé)</v>
      </c>
      <c r="C39" s="11"/>
    </row>
    <row r="40" spans="1:3" ht="75" x14ac:dyDescent="0.55000000000000004">
      <c r="A40" s="5" t="s">
        <v>60</v>
      </c>
      <c r="B40" s="7" t="str">
        <f>IF(B17="JA","Geef de btw-correctie privégebruik jaarlijks aan in het laatste aangiftetijdvak; lager werkelijk privégebruik mag aannemelijk worden gemaakt (redelijke schatting)","Geen btw-correctie van toepassing")</f>
        <v>Geef de btw-correctie privégebruik jaarlijks aan in het laatste aangiftetijdvak; lager werkelijk privégebruik mag aannemelijk worden gemaakt (redelijke schatting)</v>
      </c>
      <c r="C40" s="11"/>
    </row>
    <row r="41" spans="1:3" ht="56.25" x14ac:dyDescent="0.55000000000000004">
      <c r="A41" s="5" t="s">
        <v>61</v>
      </c>
      <c r="B41" s="7" t="str">
        <f>IF(B10="JA","EV-korting daalt: 2027 → 2% en vanaf 2028 → 0%; een eenmaal toegekende korting geldt 60 maanden vanaf eerste toelating (art. 13bis, lid 18)","Youngtimergrens is per 2026 verhoogd naar 16 jaar; verdere wijzigingen (richting 25 jaar) in beweging — volg het Belastingplan")</f>
        <v>Youngtimergrens is per 2026 verhoogd naar 16 jaar; verdere wijzigingen (richting 25 jaar) in beweging — volg het Belastingplan</v>
      </c>
      <c r="C41" s="11"/>
    </row>
  </sheetData>
  <dataValidations count="1">
    <dataValidation type="list" allowBlank="1" sqref="B9:B11 B17:B18" xr:uid="{00000000-0002-0000-0000-000000000000}">
      <formula1>"JA,NEE"</formula1>
      <formula2>0</formula2>
    </dataValidation>
  </dataValidation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2"/>
  <sheetViews>
    <sheetView zoomScaleNormal="100" workbookViewId="0">
      <selection activeCell="B13" sqref="B13"/>
    </sheetView>
  </sheetViews>
  <sheetFormatPr defaultColWidth="8.7109375" defaultRowHeight="15" x14ac:dyDescent="0.25"/>
  <cols>
    <col min="1" max="1" width="46" customWidth="1"/>
    <col min="2" max="2" width="105" customWidth="1"/>
    <col min="3" max="3" width="55" customWidth="1"/>
  </cols>
  <sheetData>
    <row r="1" spans="1:3" ht="28.5" x14ac:dyDescent="0.8">
      <c r="A1" s="1" t="s">
        <v>62</v>
      </c>
      <c r="B1" s="2"/>
      <c r="C1" s="2"/>
    </row>
    <row r="2" spans="1:3" ht="19.5" x14ac:dyDescent="0.55000000000000004">
      <c r="A2" s="3" t="s">
        <v>63</v>
      </c>
      <c r="B2" s="2"/>
      <c r="C2" s="2"/>
    </row>
    <row r="4" spans="1:3" ht="21.75" x14ac:dyDescent="0.6">
      <c r="A4" s="8" t="s">
        <v>64</v>
      </c>
      <c r="B4" s="9"/>
      <c r="C4" s="9"/>
    </row>
    <row r="5" spans="1:3" ht="19.5" x14ac:dyDescent="0.55000000000000004">
      <c r="A5" s="4" t="s">
        <v>65</v>
      </c>
      <c r="B5" s="16">
        <v>0.22</v>
      </c>
      <c r="C5" s="11" t="s">
        <v>66</v>
      </c>
    </row>
    <row r="6" spans="1:3" ht="19.5" x14ac:dyDescent="0.55000000000000004">
      <c r="A6" s="4" t="s">
        <v>67</v>
      </c>
      <c r="B6" s="16">
        <v>0.35</v>
      </c>
      <c r="C6" s="11" t="s">
        <v>68</v>
      </c>
    </row>
    <row r="7" spans="1:3" ht="19.5" x14ac:dyDescent="0.55000000000000004">
      <c r="A7" s="4" t="s">
        <v>69</v>
      </c>
      <c r="B7" s="16">
        <v>0.04</v>
      </c>
      <c r="C7" s="11" t="s">
        <v>70</v>
      </c>
    </row>
    <row r="8" spans="1:3" ht="19.5" x14ac:dyDescent="0.55000000000000004">
      <c r="A8" s="4" t="s">
        <v>71</v>
      </c>
      <c r="B8" s="12">
        <v>1200</v>
      </c>
      <c r="C8" s="11" t="s">
        <v>72</v>
      </c>
    </row>
    <row r="9" spans="1:3" ht="19.5" x14ac:dyDescent="0.55000000000000004">
      <c r="A9" s="4" t="s">
        <v>73</v>
      </c>
      <c r="B9" s="16">
        <v>0.18</v>
      </c>
      <c r="C9" s="11" t="s">
        <v>74</v>
      </c>
    </row>
    <row r="10" spans="1:3" ht="19.5" x14ac:dyDescent="0.55000000000000004">
      <c r="A10" s="4" t="s">
        <v>75</v>
      </c>
      <c r="B10" s="12">
        <v>500</v>
      </c>
      <c r="C10" s="11" t="s">
        <v>76</v>
      </c>
    </row>
    <row r="11" spans="1:3" ht="19.5" x14ac:dyDescent="0.55000000000000004">
      <c r="A11" s="4" t="s">
        <v>77</v>
      </c>
      <c r="B11" s="12">
        <v>1000</v>
      </c>
      <c r="C11" s="11" t="s">
        <v>78</v>
      </c>
    </row>
    <row r="12" spans="1:3" ht="19.5" x14ac:dyDescent="0.55000000000000004">
      <c r="A12" s="4" t="s">
        <v>79</v>
      </c>
      <c r="B12" s="17">
        <v>0.23</v>
      </c>
      <c r="C12" s="11" t="s">
        <v>80</v>
      </c>
    </row>
    <row r="13" spans="1:3" ht="19.5" x14ac:dyDescent="0.55000000000000004">
      <c r="A13" s="4" t="s">
        <v>81</v>
      </c>
      <c r="B13" s="15">
        <v>2.7E-2</v>
      </c>
      <c r="C13" s="11" t="s">
        <v>82</v>
      </c>
    </row>
    <row r="14" spans="1:3" ht="19.5" x14ac:dyDescent="0.55000000000000004">
      <c r="A14" s="4" t="s">
        <v>83</v>
      </c>
      <c r="B14" s="15">
        <v>1.4999999999999999E-2</v>
      </c>
      <c r="C14" s="11" t="s">
        <v>84</v>
      </c>
    </row>
    <row r="16" spans="1:3" ht="21.75" x14ac:dyDescent="0.6">
      <c r="A16" s="8" t="s">
        <v>85</v>
      </c>
      <c r="B16" s="9"/>
      <c r="C16" s="9"/>
    </row>
    <row r="17" spans="1:2" ht="56.25" x14ac:dyDescent="0.55000000000000004">
      <c r="A17" s="5" t="s">
        <v>86</v>
      </c>
      <c r="B17" s="18" t="s">
        <v>87</v>
      </c>
    </row>
    <row r="18" spans="1:2" ht="37.5" x14ac:dyDescent="0.55000000000000004">
      <c r="A18" s="5" t="s">
        <v>88</v>
      </c>
      <c r="B18" s="18" t="s">
        <v>89</v>
      </c>
    </row>
    <row r="19" spans="1:2" ht="56.25" x14ac:dyDescent="0.55000000000000004">
      <c r="A19" s="5" t="s">
        <v>90</v>
      </c>
      <c r="B19" s="18" t="s">
        <v>91</v>
      </c>
    </row>
    <row r="20" spans="1:2" ht="56.25" x14ac:dyDescent="0.55000000000000004">
      <c r="A20" s="5" t="s">
        <v>92</v>
      </c>
      <c r="B20" s="18" t="s">
        <v>93</v>
      </c>
    </row>
    <row r="21" spans="1:2" ht="75" x14ac:dyDescent="0.55000000000000004">
      <c r="A21" s="5" t="s">
        <v>94</v>
      </c>
      <c r="B21" s="18" t="s">
        <v>95</v>
      </c>
    </row>
    <row r="22" spans="1:2" ht="19.5" x14ac:dyDescent="0.55000000000000004">
      <c r="A22" s="5" t="s">
        <v>96</v>
      </c>
      <c r="B22" s="18" t="s">
        <v>97</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Dashboard</vt:lpstr>
      <vt:lpstr>Toelichting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Hugo Akerboom</cp:lastModifiedBy>
  <cp:revision>0</cp:revision>
  <dcterms:created xsi:type="dcterms:W3CDTF">2026-07-07T14:51:28Z</dcterms:created>
  <dcterms:modified xsi:type="dcterms:W3CDTF">2026-07-17T07:43:22Z</dcterms:modified>
  <dc:language>en-US</dc:language>
</cp:coreProperties>
</file>